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3395" windowHeight="750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O22" i="1"/>
  <c r="N22"/>
  <c r="M22"/>
  <c r="L22"/>
  <c r="K22"/>
  <c r="J22"/>
  <c r="I22"/>
  <c r="H22"/>
  <c r="G22"/>
  <c r="F22"/>
  <c r="E22"/>
  <c r="D22"/>
  <c r="C22"/>
  <c r="O21"/>
  <c r="N21"/>
  <c r="M21"/>
  <c r="L21"/>
  <c r="K21"/>
  <c r="J21"/>
  <c r="I21"/>
  <c r="H21"/>
  <c r="G21"/>
  <c r="F21"/>
  <c r="E21"/>
  <c r="D21"/>
  <c r="C21"/>
  <c r="O20"/>
  <c r="N20"/>
  <c r="M20"/>
  <c r="L20"/>
  <c r="K20"/>
  <c r="J20"/>
  <c r="I20"/>
  <c r="H20"/>
  <c r="G20"/>
  <c r="F20"/>
  <c r="E20"/>
  <c r="D20"/>
  <c r="C20"/>
  <c r="O19"/>
  <c r="N19"/>
  <c r="M19"/>
  <c r="L19"/>
  <c r="K19"/>
  <c r="J19"/>
  <c r="I19"/>
  <c r="H19"/>
  <c r="G19"/>
  <c r="F19"/>
  <c r="E19"/>
  <c r="D19"/>
  <c r="C19"/>
  <c r="O16"/>
  <c r="N16"/>
  <c r="M16"/>
  <c r="L16"/>
  <c r="K16"/>
  <c r="J16"/>
  <c r="I16"/>
  <c r="H16"/>
  <c r="G16"/>
  <c r="F16"/>
  <c r="E16"/>
  <c r="D16"/>
  <c r="C16"/>
  <c r="O13"/>
  <c r="N13"/>
  <c r="M13"/>
  <c r="L13"/>
  <c r="K13"/>
  <c r="J13"/>
  <c r="I13"/>
  <c r="H13"/>
  <c r="G13"/>
  <c r="F13"/>
  <c r="E13"/>
  <c r="D13"/>
  <c r="C13"/>
  <c r="O11"/>
  <c r="N11"/>
  <c r="M11"/>
  <c r="L11"/>
  <c r="K11"/>
  <c r="J11"/>
  <c r="I11"/>
  <c r="H11"/>
  <c r="G11"/>
  <c r="F11"/>
  <c r="E11"/>
  <c r="D11"/>
  <c r="C11"/>
  <c r="O10"/>
  <c r="N10"/>
  <c r="M10"/>
  <c r="L10"/>
  <c r="K10"/>
  <c r="J10"/>
  <c r="I10"/>
  <c r="H10"/>
  <c r="G10"/>
  <c r="F10"/>
  <c r="E10"/>
  <c r="D10"/>
  <c r="C10"/>
  <c r="O8"/>
  <c r="N8"/>
  <c r="M8"/>
  <c r="L8"/>
  <c r="K8"/>
  <c r="J8"/>
  <c r="I8"/>
  <c r="H8"/>
  <c r="G8"/>
  <c r="F8"/>
  <c r="E8"/>
  <c r="D8"/>
  <c r="C8"/>
  <c r="O6"/>
  <c r="N6"/>
  <c r="M6"/>
  <c r="L6"/>
  <c r="K6"/>
  <c r="J6"/>
  <c r="I6"/>
  <c r="H6"/>
  <c r="G6"/>
  <c r="F6"/>
  <c r="E6"/>
  <c r="D6"/>
  <c r="C6"/>
  <c r="O5"/>
  <c r="N5"/>
  <c r="M5"/>
  <c r="M7" s="1"/>
  <c r="M9" s="1"/>
  <c r="M14" s="1"/>
  <c r="L5"/>
  <c r="L7" s="1"/>
  <c r="L9" s="1"/>
  <c r="K5"/>
  <c r="K7" s="1"/>
  <c r="J5"/>
  <c r="J7" s="1"/>
  <c r="I5"/>
  <c r="I7" s="1"/>
  <c r="H5"/>
  <c r="G5"/>
  <c r="F5"/>
  <c r="E5"/>
  <c r="E7" s="1"/>
  <c r="E9" s="1"/>
  <c r="E14" s="1"/>
  <c r="D5"/>
  <c r="D7" s="1"/>
  <c r="D9" s="1"/>
  <c r="C5"/>
  <c r="C7" s="1"/>
  <c r="G2"/>
  <c r="D14" l="1"/>
  <c r="C9"/>
  <c r="C14" s="1"/>
  <c r="C17" s="1"/>
  <c r="J9"/>
  <c r="J14" s="1"/>
  <c r="J17" s="1"/>
  <c r="O7"/>
  <c r="O9" s="1"/>
  <c r="O14" s="1"/>
  <c r="L14"/>
  <c r="K9"/>
  <c r="K14" s="1"/>
  <c r="K15" s="1"/>
  <c r="I9"/>
  <c r="I14" s="1"/>
  <c r="G7"/>
  <c r="G9" s="1"/>
  <c r="G14" s="1"/>
  <c r="G15" s="1"/>
  <c r="F7"/>
  <c r="F9" s="1"/>
  <c r="F14" s="1"/>
  <c r="F15" s="1"/>
  <c r="N7"/>
  <c r="N9" s="1"/>
  <c r="N14" s="1"/>
  <c r="H7"/>
  <c r="H9" s="1"/>
  <c r="H14" s="1"/>
  <c r="I15"/>
  <c r="I17"/>
  <c r="H17"/>
  <c r="H15"/>
  <c r="O17"/>
  <c r="O15"/>
  <c r="F17"/>
  <c r="N17"/>
  <c r="N15"/>
  <c r="E17"/>
  <c r="E15"/>
  <c r="M17"/>
  <c r="M15"/>
  <c r="D17"/>
  <c r="D15"/>
  <c r="L17"/>
  <c r="L15"/>
  <c r="C15"/>
  <c r="K17"/>
  <c r="F2"/>
  <c r="E2" s="1"/>
  <c r="G17" l="1"/>
  <c r="G23" s="1"/>
  <c r="G25" s="1"/>
  <c r="J15"/>
  <c r="O23"/>
  <c r="O25" s="1"/>
  <c r="O18"/>
  <c r="L23"/>
  <c r="L25" s="1"/>
  <c r="L18"/>
  <c r="F18"/>
  <c r="F23"/>
  <c r="F25" s="1"/>
  <c r="C23"/>
  <c r="C25" s="1"/>
  <c r="C18"/>
  <c r="J23"/>
  <c r="J25" s="1"/>
  <c r="J18"/>
  <c r="M23"/>
  <c r="M25" s="1"/>
  <c r="M18"/>
  <c r="I23"/>
  <c r="I25" s="1"/>
  <c r="I18"/>
  <c r="E23"/>
  <c r="E25" s="1"/>
  <c r="E18"/>
  <c r="K23"/>
  <c r="K25" s="1"/>
  <c r="K18"/>
  <c r="D23"/>
  <c r="D25" s="1"/>
  <c r="D18"/>
  <c r="N18"/>
  <c r="N23"/>
  <c r="N25" s="1"/>
  <c r="H23"/>
  <c r="H25" s="1"/>
  <c r="H18"/>
  <c r="G18" l="1"/>
</calcChain>
</file>

<file path=xl/sharedStrings.xml><?xml version="1.0" encoding="utf-8"?>
<sst xmlns="http://schemas.openxmlformats.org/spreadsheetml/2006/main" count="38" uniqueCount="38">
  <si>
    <t>Buget 2025 Contul de profit si pierdere</t>
  </si>
  <si>
    <t>Curs</t>
  </si>
  <si>
    <t>Nr.crt</t>
  </si>
  <si>
    <t>STRUCTURA</t>
  </si>
  <si>
    <t>Bug. 25 euro</t>
  </si>
  <si>
    <t>ian</t>
  </si>
  <si>
    <t>feb</t>
  </si>
  <si>
    <t>martie</t>
  </si>
  <si>
    <t>aprilie</t>
  </si>
  <si>
    <t>mai</t>
  </si>
  <si>
    <t>iunie</t>
  </si>
  <si>
    <t>iulie</t>
  </si>
  <si>
    <t>august</t>
  </si>
  <si>
    <t>sept.</t>
  </si>
  <si>
    <t>oct.</t>
  </si>
  <si>
    <t>nov</t>
  </si>
  <si>
    <t>dec.</t>
  </si>
  <si>
    <t xml:space="preserve">Vanzari brute </t>
  </si>
  <si>
    <t>Chelt. comerciale variabile</t>
  </si>
  <si>
    <t>Vanzari ex. Works</t>
  </si>
  <si>
    <t>Costul vanzarii</t>
  </si>
  <si>
    <t>VANZARI NETE (1-2)</t>
  </si>
  <si>
    <t>Cresterea + sau descresterea - de stocuri ( contul 711) in pr. Vanzare</t>
  </si>
  <si>
    <t>Productie in preturi de vanzare</t>
  </si>
  <si>
    <t>COSTURI</t>
  </si>
  <si>
    <t>Directe de fabricatie</t>
  </si>
  <si>
    <t>CONTRIBUTIA NETA (3+4+5-8)</t>
  </si>
  <si>
    <t>Marja neta % dupa vanz. Nete</t>
  </si>
  <si>
    <t>Cheltuieli indirecte de productie</t>
  </si>
  <si>
    <t>Marja neta dupa ind.</t>
  </si>
  <si>
    <t>Idem %</t>
  </si>
  <si>
    <t>Chelt. comerciale fixe</t>
  </si>
  <si>
    <t>Cheltuieli administrative si de conducere</t>
  </si>
  <si>
    <t>Rezultat-Alte venituri si cheltuieli de exploatare</t>
  </si>
  <si>
    <t xml:space="preserve">Rezultat financiar </t>
  </si>
  <si>
    <t>REZULTAT BRUT (10-11-12-13-14-15)</t>
  </si>
  <si>
    <t>Impozit</t>
  </si>
  <si>
    <t>Rezultat acop. Pierdere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</si>
</sst>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"/>
      <name val="Calibri"/>
      <family val="2"/>
      <charset val="238"/>
    </font>
    <font>
      <b/>
      <sz val="9"/>
      <name val="Arial"/>
      <family val="2"/>
    </font>
    <font>
      <b/>
      <sz val="9"/>
      <color indexed="8"/>
      <name val="Calibri"/>
      <family val="2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39" fontId="2" fillId="0" borderId="0" xfId="0" applyNumberFormat="1" applyFont="1"/>
    <xf numFmtId="1" fontId="2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4" fillId="0" borderId="2" xfId="0" applyFont="1" applyFill="1" applyBorder="1" applyAlignment="1">
      <alignment horizontal="center" vertical="top" wrapText="1"/>
    </xf>
    <xf numFmtId="0" fontId="6" fillId="0" borderId="1" xfId="0" applyFont="1" applyBorder="1"/>
    <xf numFmtId="0" fontId="6" fillId="0" borderId="2" xfId="0" applyNumberFormat="1" applyFont="1" applyBorder="1" applyAlignment="1"/>
    <xf numFmtId="3" fontId="7" fillId="2" borderId="2" xfId="0" applyNumberFormat="1" applyFont="1" applyFill="1" applyBorder="1" applyAlignment="1"/>
    <xf numFmtId="3" fontId="7" fillId="0" borderId="2" xfId="0" applyNumberFormat="1" applyFont="1" applyBorder="1" applyAlignment="1"/>
    <xf numFmtId="2" fontId="5" fillId="0" borderId="2" xfId="0" applyNumberFormat="1" applyFont="1" applyBorder="1"/>
    <xf numFmtId="1" fontId="5" fillId="0" borderId="2" xfId="0" applyNumberFormat="1" applyFont="1" applyBorder="1"/>
    <xf numFmtId="0" fontId="4" fillId="0" borderId="2" xfId="0" applyNumberFormat="1" applyFont="1" applyBorder="1" applyAlignment="1"/>
    <xf numFmtId="3" fontId="8" fillId="0" borderId="2" xfId="0" applyNumberFormat="1" applyFont="1" applyBorder="1" applyAlignment="1"/>
    <xf numFmtId="3" fontId="2" fillId="0" borderId="2" xfId="0" applyNumberFormat="1" applyFont="1" applyBorder="1"/>
    <xf numFmtId="0" fontId="9" fillId="0" borderId="1" xfId="0" applyFont="1" applyBorder="1"/>
    <xf numFmtId="0" fontId="10" fillId="0" borderId="1" xfId="0" applyFont="1" applyBorder="1"/>
    <xf numFmtId="0" fontId="3" fillId="0" borderId="2" xfId="0" applyNumberFormat="1" applyFont="1" applyBorder="1" applyAlignment="1">
      <alignment wrapText="1"/>
    </xf>
    <xf numFmtId="3" fontId="10" fillId="0" borderId="2" xfId="0" applyNumberFormat="1" applyFont="1" applyBorder="1" applyAlignment="1"/>
    <xf numFmtId="0" fontId="10" fillId="0" borderId="1" xfId="0" applyFont="1" applyFill="1" applyBorder="1"/>
    <xf numFmtId="0" fontId="3" fillId="0" borderId="2" xfId="0" applyNumberFormat="1" applyFont="1" applyFill="1" applyBorder="1" applyAlignment="1">
      <alignment wrapText="1"/>
    </xf>
    <xf numFmtId="3" fontId="10" fillId="0" borderId="2" xfId="0" applyNumberFormat="1" applyFont="1" applyFill="1" applyBorder="1" applyAlignment="1"/>
    <xf numFmtId="1" fontId="2" fillId="0" borderId="2" xfId="0" applyNumberFormat="1" applyFont="1" applyFill="1" applyBorder="1"/>
    <xf numFmtId="3" fontId="2" fillId="0" borderId="2" xfId="0" applyNumberFormat="1" applyFont="1" applyBorder="1" applyAlignment="1"/>
    <xf numFmtId="0" fontId="2" fillId="0" borderId="2" xfId="0" applyFont="1" applyBorder="1"/>
    <xf numFmtId="0" fontId="2" fillId="0" borderId="1" xfId="0" applyFont="1" applyBorder="1" applyAlignment="1">
      <alignment vertical="center"/>
    </xf>
    <xf numFmtId="0" fontId="2" fillId="0" borderId="2" xfId="0" applyNumberFormat="1" applyFont="1" applyBorder="1" applyAlignment="1">
      <alignment wrapText="1"/>
    </xf>
    <xf numFmtId="3" fontId="10" fillId="0" borderId="2" xfId="0" applyNumberFormat="1" applyFont="1" applyBorder="1" applyAlignment="1">
      <alignment vertical="center"/>
    </xf>
    <xf numFmtId="3" fontId="4" fillId="0" borderId="2" xfId="0" applyNumberFormat="1" applyFont="1" applyBorder="1" applyAlignment="1"/>
    <xf numFmtId="10" fontId="4" fillId="0" borderId="2" xfId="1" applyNumberFormat="1" applyFont="1" applyBorder="1" applyAlignment="1"/>
    <xf numFmtId="0" fontId="2" fillId="0" borderId="2" xfId="0" applyNumberFormat="1" applyFont="1" applyBorder="1" applyAlignment="1"/>
    <xf numFmtId="1" fontId="2" fillId="0" borderId="2" xfId="0" applyNumberFormat="1" applyFont="1" applyBorder="1"/>
    <xf numFmtId="0" fontId="4" fillId="0" borderId="2" xfId="0" applyNumberFormat="1" applyFont="1" applyBorder="1" applyAlignment="1">
      <alignment vertical="center" wrapText="1"/>
    </xf>
    <xf numFmtId="3" fontId="4" fillId="2" borderId="2" xfId="0" applyNumberFormat="1" applyFont="1" applyFill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10" fontId="4" fillId="0" borderId="2" xfId="1" applyNumberFormat="1" applyFont="1" applyBorder="1" applyAlignment="1">
      <alignment vertical="center"/>
    </xf>
    <xf numFmtId="0" fontId="10" fillId="0" borderId="2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wrapText="1"/>
    </xf>
    <xf numFmtId="0" fontId="2" fillId="0" borderId="2" xfId="0" applyNumberFormat="1" applyFont="1" applyBorder="1" applyAlignment="1">
      <alignment vertical="center" wrapText="1"/>
    </xf>
    <xf numFmtId="0" fontId="4" fillId="0" borderId="2" xfId="0" applyNumberFormat="1" applyFont="1" applyBorder="1" applyAlignment="1">
      <alignment wrapText="1"/>
    </xf>
    <xf numFmtId="4" fontId="4" fillId="2" borderId="2" xfId="0" applyNumberFormat="1" applyFont="1" applyFill="1" applyBorder="1" applyAlignment="1">
      <alignment vertical="center"/>
    </xf>
    <xf numFmtId="49" fontId="6" fillId="0" borderId="2" xfId="0" applyNumberFormat="1" applyFont="1" applyBorder="1"/>
    <xf numFmtId="37" fontId="4" fillId="0" borderId="2" xfId="0" applyNumberFormat="1" applyFont="1" applyBorder="1"/>
    <xf numFmtId="39" fontId="4" fillId="0" borderId="2" xfId="0" applyNumberFormat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PP(BVC%202025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4 Buget Marja"/>
      <sheetName val="2025 Buget Centralizare"/>
      <sheetName val="Vanzari"/>
      <sheetName val="Cost. direct"/>
      <sheetName val="Cost. ind. total"/>
      <sheetName val="C. ind. Prep. cer."/>
      <sheetName val="C.Ind. Ceramica"/>
      <sheetName val="C. ind. P.met. galv."/>
      <sheetName val="C. ind. Montaj"/>
      <sheetName val="C. ind. Scularie"/>
      <sheetName val="Cost. ind. Inginerie"/>
      <sheetName val="Repartizare  auxiliare"/>
      <sheetName val="Repart.energ si indir."/>
      <sheetName val="Cost. Comercial"/>
      <sheetName val="Cost. cond. Adm."/>
      <sheetName val="Alte venit si cost exploatare"/>
      <sheetName val="Venituri si costuri financiare"/>
    </sheetNames>
    <sheetDataSet>
      <sheetData sheetId="0" refreshError="1"/>
      <sheetData sheetId="1" refreshError="1"/>
      <sheetData sheetId="2">
        <row r="35">
          <cell r="D35">
            <v>14444890</v>
          </cell>
          <cell r="F35">
            <v>3136530.0527358488</v>
          </cell>
          <cell r="G35">
            <v>267652.37018867926</v>
          </cell>
          <cell r="H35">
            <v>332325.30481132073</v>
          </cell>
          <cell r="I35">
            <v>339690.79141509434</v>
          </cell>
          <cell r="J35">
            <v>298627.61198113207</v>
          </cell>
          <cell r="K35">
            <v>296618.35018867924</v>
          </cell>
          <cell r="L35">
            <v>273546.10679245286</v>
          </cell>
          <cell r="M35">
            <v>269300.57801886793</v>
          </cell>
          <cell r="N35">
            <v>262113.41933962263</v>
          </cell>
          <cell r="O35">
            <v>209207.5</v>
          </cell>
          <cell r="P35">
            <v>209207.5</v>
          </cell>
          <cell r="Q35">
            <v>203687.5</v>
          </cell>
          <cell r="R35">
            <v>174553</v>
          </cell>
        </row>
        <row r="36">
          <cell r="F36">
            <v>3136530.0527358488</v>
          </cell>
          <cell r="G36">
            <v>267652.37018867926</v>
          </cell>
          <cell r="H36">
            <v>332325.30481132073</v>
          </cell>
          <cell r="I36">
            <v>339690.79141509434</v>
          </cell>
          <cell r="J36">
            <v>298627.61198113213</v>
          </cell>
          <cell r="K36">
            <v>296618.35018867924</v>
          </cell>
          <cell r="L36">
            <v>273546.10679245286</v>
          </cell>
          <cell r="M36">
            <v>269300.57801886793</v>
          </cell>
          <cell r="N36">
            <v>262113.41933962266</v>
          </cell>
          <cell r="O36">
            <v>209207.5</v>
          </cell>
          <cell r="P36">
            <v>209207.5</v>
          </cell>
          <cell r="Q36">
            <v>203687.5</v>
          </cell>
          <cell r="R36">
            <v>174552.6</v>
          </cell>
        </row>
        <row r="37"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0.39999999999417923</v>
          </cell>
        </row>
        <row r="41">
          <cell r="F41">
            <v>-37369.341981132071</v>
          </cell>
          <cell r="G41">
            <v>-4741.1716037735841</v>
          </cell>
          <cell r="H41">
            <v>-5610.935754716982</v>
          </cell>
          <cell r="I41">
            <v>-4745.4632075471691</v>
          </cell>
          <cell r="J41">
            <v>-3997.2659433962267</v>
          </cell>
          <cell r="K41">
            <v>-4745.4632075471691</v>
          </cell>
          <cell r="L41">
            <v>-4063.0112264150944</v>
          </cell>
          <cell r="M41">
            <v>-4808.9066037735847</v>
          </cell>
          <cell r="N41">
            <v>-4657.1244339622644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</row>
      </sheetData>
      <sheetData sheetId="3">
        <row r="45">
          <cell r="I45">
            <v>7076566</v>
          </cell>
          <cell r="K45">
            <v>1536571.0953354139</v>
          </cell>
          <cell r="L45">
            <v>143225.22820951487</v>
          </cell>
          <cell r="M45">
            <v>143891.28959008629</v>
          </cell>
          <cell r="N45">
            <v>138777.45430136775</v>
          </cell>
          <cell r="O45">
            <v>132997.55763207778</v>
          </cell>
          <cell r="P45">
            <v>133330.5883223635</v>
          </cell>
          <cell r="Q45">
            <v>132997.55763207778</v>
          </cell>
          <cell r="R45">
            <v>128549.78372393068</v>
          </cell>
          <cell r="S45">
            <v>127550.69165307353</v>
          </cell>
          <cell r="T45">
            <v>111397.35374118078</v>
          </cell>
          <cell r="U45">
            <v>117000.31159706369</v>
          </cell>
          <cell r="V45">
            <v>121333.09002894659</v>
          </cell>
          <cell r="W45">
            <v>100191.43802941497</v>
          </cell>
        </row>
      </sheetData>
      <sheetData sheetId="4">
        <row r="23">
          <cell r="D23">
            <v>2102212</v>
          </cell>
          <cell r="F23">
            <v>635593.14915910235</v>
          </cell>
          <cell r="G23">
            <v>56407.09030111225</v>
          </cell>
          <cell r="H23">
            <v>56570.897367778918</v>
          </cell>
          <cell r="I23">
            <v>56665.821734445584</v>
          </cell>
          <cell r="J23">
            <v>56742.980701112254</v>
          </cell>
          <cell r="K23">
            <v>56837.90506777892</v>
          </cell>
          <cell r="L23">
            <v>56795.064034445582</v>
          </cell>
          <cell r="M23">
            <v>57027.753801112245</v>
          </cell>
          <cell r="N23">
            <v>56847.147367778918</v>
          </cell>
          <cell r="O23">
            <v>55585.073866944978</v>
          </cell>
          <cell r="P23">
            <v>55679.998233611637</v>
          </cell>
          <cell r="Q23">
            <v>55499.391800278318</v>
          </cell>
          <cell r="R23">
            <v>55525.433466944982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40">
          <cell r="F40">
            <v>77300</v>
          </cell>
          <cell r="G40">
            <v>3900</v>
          </cell>
          <cell r="H40">
            <v>10000</v>
          </cell>
          <cell r="I40">
            <v>3900</v>
          </cell>
          <cell r="J40">
            <v>3900</v>
          </cell>
          <cell r="K40">
            <v>10000</v>
          </cell>
          <cell r="L40">
            <v>3900</v>
          </cell>
          <cell r="M40">
            <v>10000</v>
          </cell>
          <cell r="N40">
            <v>3900</v>
          </cell>
          <cell r="O40">
            <v>10000</v>
          </cell>
          <cell r="P40">
            <v>3900</v>
          </cell>
          <cell r="Q40">
            <v>10000</v>
          </cell>
          <cell r="R40">
            <v>3900</v>
          </cell>
        </row>
        <row r="45">
          <cell r="F45">
            <v>209802.58872845687</v>
          </cell>
          <cell r="G45">
            <v>17201.080036275573</v>
          </cell>
          <cell r="H45">
            <v>39645.000036275575</v>
          </cell>
          <cell r="I45">
            <v>39599.201450933069</v>
          </cell>
          <cell r="J45">
            <v>17109.482865590569</v>
          </cell>
          <cell r="K45">
            <v>17063.684280248064</v>
          </cell>
          <cell r="L45">
            <v>17047.124280248066</v>
          </cell>
          <cell r="M45">
            <v>17096.804280248063</v>
          </cell>
          <cell r="N45">
            <v>17047.124280248066</v>
          </cell>
          <cell r="O45">
            <v>17080.244280248065</v>
          </cell>
          <cell r="P45">
            <v>17159.162865590566</v>
          </cell>
          <cell r="Q45">
            <v>17234.200036275572</v>
          </cell>
          <cell r="R45">
            <v>17234.200036275572</v>
          </cell>
        </row>
      </sheetData>
      <sheetData sheetId="14">
        <row r="28">
          <cell r="D28">
            <v>1053827</v>
          </cell>
          <cell r="F28">
            <v>435423.01585763966</v>
          </cell>
          <cell r="G28">
            <v>38145.395607728446</v>
          </cell>
          <cell r="H28">
            <v>38211.635607728451</v>
          </cell>
          <cell r="I28">
            <v>38152.049696973358</v>
          </cell>
          <cell r="J28">
            <v>38026.223786218274</v>
          </cell>
          <cell r="K28">
            <v>37966.637875463181</v>
          </cell>
          <cell r="L28">
            <v>34858.167415463184</v>
          </cell>
          <cell r="M28">
            <v>34957.527415463184</v>
          </cell>
          <cell r="N28">
            <v>34858.167415463184</v>
          </cell>
          <cell r="O28">
            <v>34924.407415463182</v>
          </cell>
          <cell r="P28">
            <v>35050.233326218273</v>
          </cell>
          <cell r="Q28">
            <v>35136.285147728449</v>
          </cell>
          <cell r="R28">
            <v>35136.285147728449</v>
          </cell>
        </row>
      </sheetData>
      <sheetData sheetId="15">
        <row r="19">
          <cell r="D19">
            <v>317442</v>
          </cell>
          <cell r="F19">
            <v>-65768.07666165242</v>
          </cell>
          <cell r="G19">
            <v>-6210.6730551377022</v>
          </cell>
          <cell r="H19">
            <v>-6210.6730551377022</v>
          </cell>
          <cell r="I19">
            <v>-6210.6730551377022</v>
          </cell>
          <cell r="J19">
            <v>-6210.6730551377022</v>
          </cell>
          <cell r="K19">
            <v>-6210.6730551377022</v>
          </cell>
          <cell r="L19">
            <v>-6210.6730551377022</v>
          </cell>
          <cell r="M19">
            <v>-6210.6730551377022</v>
          </cell>
          <cell r="N19">
            <v>-6210.6730551377022</v>
          </cell>
          <cell r="O19">
            <v>-6210.6730551377022</v>
          </cell>
          <cell r="P19">
            <v>-6210.6730551377022</v>
          </cell>
          <cell r="Q19">
            <v>-6210.6730551377022</v>
          </cell>
          <cell r="R19">
            <v>2549.3269448622978</v>
          </cell>
        </row>
      </sheetData>
      <sheetData sheetId="16">
        <row r="18">
          <cell r="D18">
            <v>-393334</v>
          </cell>
          <cell r="F18">
            <v>-15320</v>
          </cell>
          <cell r="G18">
            <v>-1276.666666666667</v>
          </cell>
          <cell r="H18">
            <v>-1276.666666666667</v>
          </cell>
          <cell r="I18">
            <v>-1276.666666666667</v>
          </cell>
          <cell r="J18">
            <v>-1276.666666666667</v>
          </cell>
          <cell r="K18">
            <v>-1276.666666666667</v>
          </cell>
          <cell r="L18">
            <v>-1276.666666666667</v>
          </cell>
          <cell r="M18">
            <v>-1276.666666666667</v>
          </cell>
          <cell r="N18">
            <v>-1276.666666666667</v>
          </cell>
          <cell r="O18">
            <v>-1276.666666666667</v>
          </cell>
          <cell r="P18">
            <v>-1276.666666666667</v>
          </cell>
          <cell r="Q18">
            <v>-1276.666666666667</v>
          </cell>
          <cell r="R18">
            <v>-1276.666666666667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tabSelected="1" workbookViewId="0">
      <selection activeCell="H35" sqref="H35"/>
    </sheetView>
  </sheetViews>
  <sheetFormatPr defaultRowHeight="12"/>
  <cols>
    <col min="1" max="1" width="9.140625" style="1"/>
    <col min="2" max="2" width="20.85546875" style="1" customWidth="1"/>
    <col min="3" max="16384" width="9.140625" style="1"/>
  </cols>
  <sheetData>
    <row r="1" spans="1:15">
      <c r="B1" s="2" t="s">
        <v>0</v>
      </c>
      <c r="K1" s="3"/>
    </row>
    <row r="2" spans="1:15">
      <c r="B2" s="1" t="s">
        <v>1</v>
      </c>
      <c r="C2" s="1">
        <v>4.99</v>
      </c>
      <c r="E2" s="1">
        <f>F2*5</f>
        <v>6191480.3919811323</v>
      </c>
      <c r="F2" s="4">
        <f>D5+E5+F5+G5</f>
        <v>1238296.0783962265</v>
      </c>
      <c r="G2" s="1">
        <f>G5*5</f>
        <v>1493138.0599056606</v>
      </c>
      <c r="I2" s="3"/>
      <c r="L2" s="4"/>
    </row>
    <row r="4" spans="1:15">
      <c r="A4" s="5" t="s">
        <v>2</v>
      </c>
      <c r="B4" s="6" t="s">
        <v>3</v>
      </c>
      <c r="C4" s="7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11</v>
      </c>
      <c r="K4" s="8" t="s">
        <v>12</v>
      </c>
      <c r="L4" s="8" t="s">
        <v>13</v>
      </c>
      <c r="M4" s="8" t="s">
        <v>14</v>
      </c>
      <c r="N4" s="8" t="s">
        <v>15</v>
      </c>
      <c r="O4" s="8" t="s">
        <v>16</v>
      </c>
    </row>
    <row r="5" spans="1:15">
      <c r="A5" s="9">
        <v>1</v>
      </c>
      <c r="B5" s="10" t="s">
        <v>17</v>
      </c>
      <c r="C5" s="12">
        <f>[1]Vanzari!F36</f>
        <v>3136530.0527358488</v>
      </c>
      <c r="D5" s="13">
        <f>[1]Vanzari!G36</f>
        <v>267652.37018867926</v>
      </c>
      <c r="E5" s="13">
        <f>[1]Vanzari!H36</f>
        <v>332325.30481132073</v>
      </c>
      <c r="F5" s="13">
        <f>[1]Vanzari!I36</f>
        <v>339690.79141509434</v>
      </c>
      <c r="G5" s="13">
        <f>[1]Vanzari!J36</f>
        <v>298627.61198113213</v>
      </c>
      <c r="H5" s="13">
        <f>[1]Vanzari!K36</f>
        <v>296618.35018867924</v>
      </c>
      <c r="I5" s="13">
        <f>[1]Vanzari!L36</f>
        <v>273546.10679245286</v>
      </c>
      <c r="J5" s="14">
        <f>[1]Vanzari!M36</f>
        <v>269300.57801886793</v>
      </c>
      <c r="K5" s="13">
        <f>[1]Vanzari!N36</f>
        <v>262113.41933962266</v>
      </c>
      <c r="L5" s="14">
        <f>[1]Vanzari!O36</f>
        <v>209207.5</v>
      </c>
      <c r="M5" s="14">
        <f>[1]Vanzari!P36</f>
        <v>209207.5</v>
      </c>
      <c r="N5" s="14">
        <f>[1]Vanzari!Q36</f>
        <v>203687.5</v>
      </c>
      <c r="O5" s="14">
        <f>[1]Vanzari!R36</f>
        <v>174552.6</v>
      </c>
    </row>
    <row r="6" spans="1:15">
      <c r="A6" s="9">
        <v>2</v>
      </c>
      <c r="B6" s="15" t="s">
        <v>18</v>
      </c>
      <c r="C6" s="16">
        <f>-'[1]Cost. Comercial'!F40</f>
        <v>-77300</v>
      </c>
      <c r="D6" s="17">
        <f>-'[1]Cost. Comercial'!G40</f>
        <v>-3900</v>
      </c>
      <c r="E6" s="17">
        <f>-'[1]Cost. Comercial'!H40</f>
        <v>-10000</v>
      </c>
      <c r="F6" s="17">
        <f>-'[1]Cost. Comercial'!I40</f>
        <v>-3900</v>
      </c>
      <c r="G6" s="17">
        <f>-'[1]Cost. Comercial'!J40</f>
        <v>-3900</v>
      </c>
      <c r="H6" s="17">
        <f>-'[1]Cost. Comercial'!K40</f>
        <v>-10000</v>
      </c>
      <c r="I6" s="17">
        <f>-'[1]Cost. Comercial'!L40</f>
        <v>-3900</v>
      </c>
      <c r="J6" s="17">
        <f>-'[1]Cost. Comercial'!M40</f>
        <v>-10000</v>
      </c>
      <c r="K6" s="17">
        <f>-'[1]Cost. Comercial'!N40</f>
        <v>-3900</v>
      </c>
      <c r="L6" s="17">
        <f>-'[1]Cost. Comercial'!O40</f>
        <v>-10000</v>
      </c>
      <c r="M6" s="17">
        <f>-'[1]Cost. Comercial'!P40</f>
        <v>-3900</v>
      </c>
      <c r="N6" s="17">
        <f>-'[1]Cost. Comercial'!Q40</f>
        <v>-10000</v>
      </c>
      <c r="O6" s="17">
        <f>-'[1]Cost. Comercial'!R40</f>
        <v>-3900</v>
      </c>
    </row>
    <row r="7" spans="1:15">
      <c r="A7" s="9">
        <v>3</v>
      </c>
      <c r="B7" s="15" t="s">
        <v>19</v>
      </c>
      <c r="C7" s="12">
        <f>C5+C6</f>
        <v>3059230.0527358488</v>
      </c>
      <c r="D7" s="12">
        <f>D5+D6</f>
        <v>263752.37018867926</v>
      </c>
      <c r="E7" s="12">
        <f t="shared" ref="E7:O7" si="0">E5+E6</f>
        <v>322325.30481132073</v>
      </c>
      <c r="F7" s="12">
        <f t="shared" si="0"/>
        <v>335790.79141509434</v>
      </c>
      <c r="G7" s="12">
        <f t="shared" si="0"/>
        <v>294727.61198113213</v>
      </c>
      <c r="H7" s="12">
        <f t="shared" si="0"/>
        <v>286618.35018867924</v>
      </c>
      <c r="I7" s="12">
        <f t="shared" si="0"/>
        <v>269646.10679245286</v>
      </c>
      <c r="J7" s="12">
        <f t="shared" si="0"/>
        <v>259300.57801886793</v>
      </c>
      <c r="K7" s="12">
        <f t="shared" si="0"/>
        <v>258213.41933962266</v>
      </c>
      <c r="L7" s="12">
        <f t="shared" si="0"/>
        <v>199207.5</v>
      </c>
      <c r="M7" s="12">
        <f t="shared" si="0"/>
        <v>205307.5</v>
      </c>
      <c r="N7" s="12">
        <f t="shared" si="0"/>
        <v>193687.5</v>
      </c>
      <c r="O7" s="12">
        <f t="shared" si="0"/>
        <v>170652.6</v>
      </c>
    </row>
    <row r="8" spans="1:15">
      <c r="A8" s="18">
        <v>4</v>
      </c>
      <c r="B8" s="15" t="s">
        <v>20</v>
      </c>
      <c r="C8" s="11">
        <f>[1]Vanzari!F41</f>
        <v>-37369.341981132071</v>
      </c>
      <c r="D8" s="12">
        <f>[1]Vanzari!G41</f>
        <v>-4741.1716037735841</v>
      </c>
      <c r="E8" s="12">
        <f>[1]Vanzari!H41</f>
        <v>-5610.935754716982</v>
      </c>
      <c r="F8" s="12">
        <f>[1]Vanzari!I41</f>
        <v>-4745.4632075471691</v>
      </c>
      <c r="G8" s="12">
        <f>[1]Vanzari!J41</f>
        <v>-3997.2659433962267</v>
      </c>
      <c r="H8" s="12">
        <f>[1]Vanzari!K41</f>
        <v>-4745.4632075471691</v>
      </c>
      <c r="I8" s="12">
        <f>[1]Vanzari!L41</f>
        <v>-4063.0112264150944</v>
      </c>
      <c r="J8" s="12">
        <f>[1]Vanzari!M41</f>
        <v>-4808.9066037735847</v>
      </c>
      <c r="K8" s="12">
        <f>[1]Vanzari!N41</f>
        <v>-4657.1244339622644</v>
      </c>
      <c r="L8" s="12">
        <f>[1]Vanzari!O41</f>
        <v>0</v>
      </c>
      <c r="M8" s="12">
        <f>[1]Vanzari!P41</f>
        <v>0</v>
      </c>
      <c r="N8" s="12">
        <f>[1]Vanzari!Q41</f>
        <v>0</v>
      </c>
      <c r="O8" s="12">
        <f>[1]Vanzari!R41</f>
        <v>0</v>
      </c>
    </row>
    <row r="9" spans="1:15">
      <c r="A9" s="19">
        <v>5</v>
      </c>
      <c r="B9" s="15" t="s">
        <v>21</v>
      </c>
      <c r="C9" s="12">
        <f>C7+C8</f>
        <v>3021860.7107547168</v>
      </c>
      <c r="D9" s="12">
        <f t="shared" ref="D9:O9" si="1">D7+D8</f>
        <v>259011.19858490568</v>
      </c>
      <c r="E9" s="12">
        <f t="shared" si="1"/>
        <v>316714.36905660375</v>
      </c>
      <c r="F9" s="12">
        <f t="shared" si="1"/>
        <v>331045.32820754719</v>
      </c>
      <c r="G9" s="12">
        <f t="shared" si="1"/>
        <v>290730.34603773587</v>
      </c>
      <c r="H9" s="12">
        <f t="shared" si="1"/>
        <v>281872.88698113209</v>
      </c>
      <c r="I9" s="12">
        <f t="shared" si="1"/>
        <v>265583.09556603775</v>
      </c>
      <c r="J9" s="12">
        <f t="shared" si="1"/>
        <v>254491.67141509434</v>
      </c>
      <c r="K9" s="12">
        <f t="shared" si="1"/>
        <v>253556.29490566038</v>
      </c>
      <c r="L9" s="12">
        <f t="shared" si="1"/>
        <v>199207.5</v>
      </c>
      <c r="M9" s="12">
        <f t="shared" si="1"/>
        <v>205307.5</v>
      </c>
      <c r="N9" s="12">
        <f t="shared" si="1"/>
        <v>193687.5</v>
      </c>
      <c r="O9" s="12">
        <f t="shared" si="1"/>
        <v>170652.6</v>
      </c>
    </row>
    <row r="10" spans="1:15" ht="36">
      <c r="A10" s="19">
        <v>6</v>
      </c>
      <c r="B10" s="20" t="s">
        <v>22</v>
      </c>
      <c r="C10" s="21">
        <f>[1]Vanzari!F37</f>
        <v>0</v>
      </c>
      <c r="D10" s="21">
        <f>[1]Vanzari!G37</f>
        <v>0</v>
      </c>
      <c r="E10" s="21">
        <f>[1]Vanzari!H37</f>
        <v>0</v>
      </c>
      <c r="F10" s="21">
        <f>[1]Vanzari!I37</f>
        <v>0</v>
      </c>
      <c r="G10" s="21">
        <f>[1]Vanzari!J37</f>
        <v>0</v>
      </c>
      <c r="H10" s="21">
        <f>[1]Vanzari!K37</f>
        <v>0</v>
      </c>
      <c r="I10" s="21">
        <f>[1]Vanzari!L37</f>
        <v>0</v>
      </c>
      <c r="J10" s="21">
        <f>[1]Vanzari!M37</f>
        <v>0</v>
      </c>
      <c r="K10" s="21">
        <f>[1]Vanzari!N37</f>
        <v>0</v>
      </c>
      <c r="L10" s="21">
        <f>[1]Vanzari!O37</f>
        <v>0</v>
      </c>
      <c r="M10" s="21">
        <f>[1]Vanzari!P37</f>
        <v>0</v>
      </c>
      <c r="N10" s="21">
        <f>[1]Vanzari!Q37</f>
        <v>0</v>
      </c>
      <c r="O10" s="21">
        <f>[1]Vanzari!R37</f>
        <v>0.39999999999417923</v>
      </c>
    </row>
    <row r="11" spans="1:15" ht="24">
      <c r="A11" s="22">
        <v>7</v>
      </c>
      <c r="B11" s="23" t="s">
        <v>23</v>
      </c>
      <c r="C11" s="24">
        <f>[1]Vanzari!F35</f>
        <v>3136530.0527358488</v>
      </c>
      <c r="D11" s="25">
        <f>[1]Vanzari!G35</f>
        <v>267652.37018867926</v>
      </c>
      <c r="E11" s="25">
        <f>[1]Vanzari!H35</f>
        <v>332325.30481132073</v>
      </c>
      <c r="F11" s="25">
        <f>[1]Vanzari!I35</f>
        <v>339690.79141509434</v>
      </c>
      <c r="G11" s="25">
        <f>[1]Vanzari!J35</f>
        <v>298627.61198113207</v>
      </c>
      <c r="H11" s="25">
        <f>[1]Vanzari!K35</f>
        <v>296618.35018867924</v>
      </c>
      <c r="I11" s="25">
        <f>[1]Vanzari!L35</f>
        <v>273546.10679245286</v>
      </c>
      <c r="J11" s="25">
        <f>[1]Vanzari!M35</f>
        <v>269300.57801886793</v>
      </c>
      <c r="K11" s="25">
        <f>[1]Vanzari!N35</f>
        <v>262113.41933962263</v>
      </c>
      <c r="L11" s="25">
        <f>[1]Vanzari!O35</f>
        <v>209207.5</v>
      </c>
      <c r="M11" s="25">
        <f>[1]Vanzari!P35</f>
        <v>209207.5</v>
      </c>
      <c r="N11" s="25">
        <f>[1]Vanzari!Q35</f>
        <v>203687.5</v>
      </c>
      <c r="O11" s="25">
        <f>[1]Vanzari!R35</f>
        <v>174553</v>
      </c>
    </row>
    <row r="12" spans="1:15">
      <c r="A12" s="19"/>
      <c r="B12" s="15" t="s">
        <v>24</v>
      </c>
      <c r="C12" s="26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>
      <c r="A13" s="28">
        <v>8</v>
      </c>
      <c r="B13" s="29" t="s">
        <v>25</v>
      </c>
      <c r="C13" s="30">
        <f>'[1]Cost. direct'!K45</f>
        <v>1536571.0953354139</v>
      </c>
      <c r="D13" s="17">
        <f>'[1]Cost. direct'!L45</f>
        <v>143225.22820951487</v>
      </c>
      <c r="E13" s="17">
        <f>'[1]Cost. direct'!M45</f>
        <v>143891.28959008629</v>
      </c>
      <c r="F13" s="17">
        <f>'[1]Cost. direct'!N45</f>
        <v>138777.45430136775</v>
      </c>
      <c r="G13" s="17">
        <f>'[1]Cost. direct'!O45</f>
        <v>132997.55763207778</v>
      </c>
      <c r="H13" s="17">
        <f>'[1]Cost. direct'!P45</f>
        <v>133330.5883223635</v>
      </c>
      <c r="I13" s="17">
        <f>'[1]Cost. direct'!Q45</f>
        <v>132997.55763207778</v>
      </c>
      <c r="J13" s="17">
        <f>'[1]Cost. direct'!R45</f>
        <v>128549.78372393068</v>
      </c>
      <c r="K13" s="17">
        <f>'[1]Cost. direct'!S45</f>
        <v>127550.69165307353</v>
      </c>
      <c r="L13" s="17">
        <f>'[1]Cost. direct'!T45</f>
        <v>111397.35374118078</v>
      </c>
      <c r="M13" s="17">
        <f>'[1]Cost. direct'!U45</f>
        <v>117000.31159706369</v>
      </c>
      <c r="N13" s="17">
        <f>'[1]Cost. direct'!V45</f>
        <v>121333.09002894659</v>
      </c>
      <c r="O13" s="17">
        <f>'[1]Cost. direct'!W45</f>
        <v>100191.43802941497</v>
      </c>
    </row>
    <row r="14" spans="1:15">
      <c r="A14" s="28">
        <v>9</v>
      </c>
      <c r="B14" s="15" t="s">
        <v>26</v>
      </c>
      <c r="C14" s="31">
        <f>C9+C10-C13</f>
        <v>1485289.6154193028</v>
      </c>
      <c r="D14" s="31">
        <f t="shared" ref="D14:O14" si="2">D9+D10-D13</f>
        <v>115785.97037539081</v>
      </c>
      <c r="E14" s="31">
        <f t="shared" si="2"/>
        <v>172823.07946651746</v>
      </c>
      <c r="F14" s="31">
        <f t="shared" si="2"/>
        <v>192267.87390617945</v>
      </c>
      <c r="G14" s="31">
        <f t="shared" si="2"/>
        <v>157732.7884056581</v>
      </c>
      <c r="H14" s="31">
        <f t="shared" si="2"/>
        <v>148542.29865876859</v>
      </c>
      <c r="I14" s="31">
        <f t="shared" si="2"/>
        <v>132585.53793395997</v>
      </c>
      <c r="J14" s="31">
        <f t="shared" si="2"/>
        <v>125941.88769116366</v>
      </c>
      <c r="K14" s="31">
        <f t="shared" si="2"/>
        <v>126005.60325258685</v>
      </c>
      <c r="L14" s="31">
        <f t="shared" si="2"/>
        <v>87810.146258819223</v>
      </c>
      <c r="M14" s="31">
        <f t="shared" si="2"/>
        <v>88307.188402936314</v>
      </c>
      <c r="N14" s="31">
        <f t="shared" si="2"/>
        <v>72354.409971053406</v>
      </c>
      <c r="O14" s="31">
        <f t="shared" si="2"/>
        <v>70461.561970585026</v>
      </c>
    </row>
    <row r="15" spans="1:15">
      <c r="A15" s="28"/>
      <c r="B15" s="15" t="s">
        <v>27</v>
      </c>
      <c r="C15" s="32">
        <f>C14/C9</f>
        <v>0.4915149166648215</v>
      </c>
      <c r="D15" s="32">
        <f t="shared" ref="D15:O15" si="3">D14/D9</f>
        <v>0.44703075005243592</v>
      </c>
      <c r="E15" s="32">
        <f t="shared" si="3"/>
        <v>0.54567489306312533</v>
      </c>
      <c r="F15" s="32">
        <f t="shared" si="3"/>
        <v>0.58079017440668446</v>
      </c>
      <c r="G15" s="32">
        <f t="shared" si="3"/>
        <v>0.54253981586492139</v>
      </c>
      <c r="H15" s="32">
        <f t="shared" si="3"/>
        <v>0.52698328047674792</v>
      </c>
      <c r="I15" s="32">
        <f t="shared" si="3"/>
        <v>0.49922431113840349</v>
      </c>
      <c r="J15" s="32">
        <f t="shared" si="3"/>
        <v>0.49487626447996141</v>
      </c>
      <c r="K15" s="32">
        <f t="shared" si="3"/>
        <v>0.49695316497454428</v>
      </c>
      <c r="L15" s="32">
        <f t="shared" si="3"/>
        <v>0.44079739095575832</v>
      </c>
      <c r="M15" s="32">
        <f t="shared" si="3"/>
        <v>0.43012159031178265</v>
      </c>
      <c r="N15" s="32">
        <f t="shared" si="3"/>
        <v>0.37356262005061458</v>
      </c>
      <c r="O15" s="32">
        <f t="shared" si="3"/>
        <v>0.41289474623055861</v>
      </c>
    </row>
    <row r="16" spans="1:15">
      <c r="A16" s="28">
        <v>10</v>
      </c>
      <c r="B16" s="33" t="s">
        <v>28</v>
      </c>
      <c r="C16" s="21">
        <f>'[1]Cost. ind. total'!F23</f>
        <v>635593.14915910235</v>
      </c>
      <c r="D16" s="34">
        <f>'[1]Cost. ind. total'!G23</f>
        <v>56407.09030111225</v>
      </c>
      <c r="E16" s="34">
        <f>'[1]Cost. ind. total'!H23</f>
        <v>56570.897367778918</v>
      </c>
      <c r="F16" s="34">
        <f>'[1]Cost. ind. total'!I23</f>
        <v>56665.821734445584</v>
      </c>
      <c r="G16" s="34">
        <f>'[1]Cost. ind. total'!J23</f>
        <v>56742.980701112254</v>
      </c>
      <c r="H16" s="34">
        <f>'[1]Cost. ind. total'!K23</f>
        <v>56837.90506777892</v>
      </c>
      <c r="I16" s="34">
        <f>'[1]Cost. ind. total'!L23</f>
        <v>56795.064034445582</v>
      </c>
      <c r="J16" s="34">
        <f>'[1]Cost. ind. total'!M23</f>
        <v>57027.753801112245</v>
      </c>
      <c r="K16" s="34">
        <f>'[1]Cost. ind. total'!N23</f>
        <v>56847.147367778918</v>
      </c>
      <c r="L16" s="34">
        <f>'[1]Cost. ind. total'!O23</f>
        <v>55585.073866944978</v>
      </c>
      <c r="M16" s="34">
        <f>'[1]Cost. ind. total'!P23</f>
        <v>55679.998233611637</v>
      </c>
      <c r="N16" s="34">
        <f>'[1]Cost. ind. total'!Q23</f>
        <v>55499.391800278318</v>
      </c>
      <c r="O16" s="34">
        <f>'[1]Cost. ind. total'!R23</f>
        <v>55525.433466944982</v>
      </c>
    </row>
    <row r="17" spans="1:15">
      <c r="A17" s="28">
        <v>11</v>
      </c>
      <c r="B17" s="35" t="s">
        <v>29</v>
      </c>
      <c r="C17" s="37">
        <f>C14-C16</f>
        <v>849696.46626020048</v>
      </c>
      <c r="D17" s="37">
        <f t="shared" ref="D17:O17" si="4">D14-D16</f>
        <v>59378.880074278561</v>
      </c>
      <c r="E17" s="37">
        <f t="shared" si="4"/>
        <v>116252.18209873854</v>
      </c>
      <c r="F17" s="37">
        <f t="shared" si="4"/>
        <v>135602.05217173387</v>
      </c>
      <c r="G17" s="37">
        <f t="shared" si="4"/>
        <v>100989.80770454585</v>
      </c>
      <c r="H17" s="37">
        <f t="shared" si="4"/>
        <v>91704.393590989668</v>
      </c>
      <c r="I17" s="37">
        <f t="shared" si="4"/>
        <v>75790.473899514385</v>
      </c>
      <c r="J17" s="37">
        <f t="shared" si="4"/>
        <v>68914.133890051424</v>
      </c>
      <c r="K17" s="37">
        <f t="shared" si="4"/>
        <v>69158.455884807932</v>
      </c>
      <c r="L17" s="37">
        <f t="shared" si="4"/>
        <v>32225.072391874244</v>
      </c>
      <c r="M17" s="37">
        <f t="shared" si="4"/>
        <v>32627.190169324676</v>
      </c>
      <c r="N17" s="37">
        <f t="shared" si="4"/>
        <v>16855.018170775089</v>
      </c>
      <c r="O17" s="37">
        <f t="shared" si="4"/>
        <v>14936.128503640044</v>
      </c>
    </row>
    <row r="18" spans="1:15">
      <c r="A18" s="28"/>
      <c r="B18" s="35" t="s">
        <v>30</v>
      </c>
      <c r="C18" s="38">
        <f t="shared" ref="C18:O18" si="5">C17/C9</f>
        <v>0.28118320054797852</v>
      </c>
      <c r="D18" s="38">
        <f t="shared" si="5"/>
        <v>0.22925217287396069</v>
      </c>
      <c r="E18" s="38">
        <f t="shared" si="5"/>
        <v>0.36705686087125949</v>
      </c>
      <c r="F18" s="38">
        <f t="shared" si="5"/>
        <v>0.40961777925081866</v>
      </c>
      <c r="G18" s="38">
        <f t="shared" si="5"/>
        <v>0.34736589792191042</v>
      </c>
      <c r="H18" s="38">
        <f t="shared" si="5"/>
        <v>0.32533953362150841</v>
      </c>
      <c r="I18" s="38">
        <f t="shared" si="5"/>
        <v>0.28537386288830624</v>
      </c>
      <c r="J18" s="38">
        <f t="shared" si="5"/>
        <v>0.27079131315715038</v>
      </c>
      <c r="K18" s="38">
        <f t="shared" si="5"/>
        <v>0.27275385101576527</v>
      </c>
      <c r="L18" s="38">
        <f t="shared" si="5"/>
        <v>0.16176636116548948</v>
      </c>
      <c r="M18" s="38">
        <f t="shared" si="5"/>
        <v>0.1589186472453499</v>
      </c>
      <c r="N18" s="38">
        <f t="shared" si="5"/>
        <v>8.7021713692288297E-2</v>
      </c>
      <c r="O18" s="38">
        <f t="shared" si="5"/>
        <v>8.7523591809559556E-2</v>
      </c>
    </row>
    <row r="19" spans="1:15">
      <c r="A19" s="28">
        <v>13</v>
      </c>
      <c r="B19" s="39" t="s">
        <v>31</v>
      </c>
      <c r="C19" s="30">
        <f>'[1]Cost. Comercial'!F45</f>
        <v>209802.58872845687</v>
      </c>
      <c r="D19" s="34">
        <f>'[1]Cost. Comercial'!G45</f>
        <v>17201.080036275573</v>
      </c>
      <c r="E19" s="34">
        <f>'[1]Cost. Comercial'!H45</f>
        <v>39645.000036275575</v>
      </c>
      <c r="F19" s="34">
        <f>'[1]Cost. Comercial'!I45</f>
        <v>39599.201450933069</v>
      </c>
      <c r="G19" s="34">
        <f>'[1]Cost. Comercial'!J45</f>
        <v>17109.482865590569</v>
      </c>
      <c r="H19" s="34">
        <f>'[1]Cost. Comercial'!K45</f>
        <v>17063.684280248064</v>
      </c>
      <c r="I19" s="34">
        <f>'[1]Cost. Comercial'!L45</f>
        <v>17047.124280248066</v>
      </c>
      <c r="J19" s="34">
        <f>'[1]Cost. Comercial'!M45</f>
        <v>17096.804280248063</v>
      </c>
      <c r="K19" s="34">
        <f>'[1]Cost. Comercial'!N45</f>
        <v>17047.124280248066</v>
      </c>
      <c r="L19" s="34">
        <f>'[1]Cost. Comercial'!O45</f>
        <v>17080.244280248065</v>
      </c>
      <c r="M19" s="34">
        <f>'[1]Cost. Comercial'!P45</f>
        <v>17159.162865590566</v>
      </c>
      <c r="N19" s="34">
        <f>'[1]Cost. Comercial'!Q45</f>
        <v>17234.200036275572</v>
      </c>
      <c r="O19" s="34">
        <f>'[1]Cost. Comercial'!R45</f>
        <v>17234.200036275572</v>
      </c>
    </row>
    <row r="20" spans="1:15" ht="24">
      <c r="A20" s="28">
        <v>14</v>
      </c>
      <c r="B20" s="40" t="s">
        <v>32</v>
      </c>
      <c r="C20" s="30">
        <f>'[1]Cost. cond. Adm.'!F28</f>
        <v>435423.01585763966</v>
      </c>
      <c r="D20" s="30">
        <f>'[1]Cost. cond. Adm.'!G28</f>
        <v>38145.395607728446</v>
      </c>
      <c r="E20" s="30">
        <f>'[1]Cost. cond. Adm.'!H28</f>
        <v>38211.635607728451</v>
      </c>
      <c r="F20" s="30">
        <f>'[1]Cost. cond. Adm.'!I28</f>
        <v>38152.049696973358</v>
      </c>
      <c r="G20" s="30">
        <f>'[1]Cost. cond. Adm.'!J28</f>
        <v>38026.223786218274</v>
      </c>
      <c r="H20" s="30">
        <f>'[1]Cost. cond. Adm.'!K28</f>
        <v>37966.637875463181</v>
      </c>
      <c r="I20" s="30">
        <f>'[1]Cost. cond. Adm.'!L28</f>
        <v>34858.167415463184</v>
      </c>
      <c r="J20" s="30">
        <f>'[1]Cost. cond. Adm.'!M28</f>
        <v>34957.527415463184</v>
      </c>
      <c r="K20" s="30">
        <f>'[1]Cost. cond. Adm.'!N28</f>
        <v>34858.167415463184</v>
      </c>
      <c r="L20" s="30">
        <f>'[1]Cost. cond. Adm.'!O28</f>
        <v>34924.407415463182</v>
      </c>
      <c r="M20" s="30">
        <f>'[1]Cost. cond. Adm.'!P28</f>
        <v>35050.233326218273</v>
      </c>
      <c r="N20" s="30">
        <f>'[1]Cost. cond. Adm.'!Q28</f>
        <v>35136.285147728449</v>
      </c>
      <c r="O20" s="30">
        <f>'[1]Cost. cond. Adm.'!R28</f>
        <v>35136.285147728449</v>
      </c>
    </row>
    <row r="21" spans="1:15" ht="24">
      <c r="A21" s="28">
        <v>16</v>
      </c>
      <c r="B21" s="41" t="s">
        <v>33</v>
      </c>
      <c r="C21" s="30">
        <f>'[1]Alte venit si cost exploatare'!F19</f>
        <v>-65768.07666165242</v>
      </c>
      <c r="D21" s="30">
        <f>'[1]Alte venit si cost exploatare'!G19</f>
        <v>-6210.6730551377022</v>
      </c>
      <c r="E21" s="30">
        <f>'[1]Alte venit si cost exploatare'!H19</f>
        <v>-6210.6730551377022</v>
      </c>
      <c r="F21" s="30">
        <f>'[1]Alte venit si cost exploatare'!I19</f>
        <v>-6210.6730551377022</v>
      </c>
      <c r="G21" s="30">
        <f>'[1]Alte venit si cost exploatare'!J19</f>
        <v>-6210.6730551377022</v>
      </c>
      <c r="H21" s="30">
        <f>'[1]Alte venit si cost exploatare'!K19</f>
        <v>-6210.6730551377022</v>
      </c>
      <c r="I21" s="30">
        <f>'[1]Alte venit si cost exploatare'!L19</f>
        <v>-6210.6730551377022</v>
      </c>
      <c r="J21" s="30">
        <f>'[1]Alte venit si cost exploatare'!M19</f>
        <v>-6210.6730551377022</v>
      </c>
      <c r="K21" s="30">
        <f>'[1]Alte venit si cost exploatare'!N19</f>
        <v>-6210.6730551377022</v>
      </c>
      <c r="L21" s="30">
        <f>'[1]Alte venit si cost exploatare'!O19</f>
        <v>-6210.6730551377022</v>
      </c>
      <c r="M21" s="30">
        <f>'[1]Alte venit si cost exploatare'!P19</f>
        <v>-6210.6730551377022</v>
      </c>
      <c r="N21" s="30">
        <f>'[1]Alte venit si cost exploatare'!Q19</f>
        <v>-6210.6730551377022</v>
      </c>
      <c r="O21" s="30">
        <f>'[1]Alte venit si cost exploatare'!R19</f>
        <v>2549.3269448622978</v>
      </c>
    </row>
    <row r="22" spans="1:15">
      <c r="A22" s="28">
        <v>17</v>
      </c>
      <c r="B22" s="33" t="s">
        <v>34</v>
      </c>
      <c r="C22" s="21">
        <f>'[1]Venituri si costuri financiare'!F18</f>
        <v>-15320</v>
      </c>
      <c r="D22" s="21">
        <f>'[1]Venituri si costuri financiare'!G18</f>
        <v>-1276.666666666667</v>
      </c>
      <c r="E22" s="21">
        <f>'[1]Venituri si costuri financiare'!H18</f>
        <v>-1276.666666666667</v>
      </c>
      <c r="F22" s="21">
        <f>'[1]Venituri si costuri financiare'!I18</f>
        <v>-1276.666666666667</v>
      </c>
      <c r="G22" s="21">
        <f>'[1]Venituri si costuri financiare'!J18</f>
        <v>-1276.666666666667</v>
      </c>
      <c r="H22" s="21">
        <f>'[1]Venituri si costuri financiare'!K18</f>
        <v>-1276.666666666667</v>
      </c>
      <c r="I22" s="21">
        <f>'[1]Venituri si costuri financiare'!L18</f>
        <v>-1276.666666666667</v>
      </c>
      <c r="J22" s="21">
        <f>'[1]Venituri si costuri financiare'!M18</f>
        <v>-1276.666666666667</v>
      </c>
      <c r="K22" s="21">
        <f>'[1]Venituri si costuri financiare'!N18</f>
        <v>-1276.666666666667</v>
      </c>
      <c r="L22" s="21">
        <f>'[1]Venituri si costuri financiare'!O18</f>
        <v>-1276.666666666667</v>
      </c>
      <c r="M22" s="21">
        <f>'[1]Venituri si costuri financiare'!P18</f>
        <v>-1276.666666666667</v>
      </c>
      <c r="N22" s="21">
        <f>'[1]Venituri si costuri financiare'!Q18</f>
        <v>-1276.666666666667</v>
      </c>
      <c r="O22" s="21">
        <f>'[1]Venituri si costuri financiare'!R18</f>
        <v>-1276.666666666667</v>
      </c>
    </row>
    <row r="23" spans="1:15" ht="24">
      <c r="A23" s="28">
        <v>18</v>
      </c>
      <c r="B23" s="42" t="s">
        <v>35</v>
      </c>
      <c r="C23" s="36">
        <f t="shared" ref="C23:O23" si="6">C17-C19-C20-C21-C22</f>
        <v>285558.93833575636</v>
      </c>
      <c r="D23" s="36">
        <f t="shared" si="6"/>
        <v>11519.744152078907</v>
      </c>
      <c r="E23" s="36">
        <f t="shared" si="6"/>
        <v>45882.886176538879</v>
      </c>
      <c r="F23" s="36">
        <f t="shared" si="6"/>
        <v>65338.140745631819</v>
      </c>
      <c r="G23" s="36">
        <f t="shared" si="6"/>
        <v>53341.44077454137</v>
      </c>
      <c r="H23" s="36">
        <f t="shared" si="6"/>
        <v>44161.411157082788</v>
      </c>
      <c r="I23" s="43">
        <f t="shared" si="6"/>
        <v>31372.521925607503</v>
      </c>
      <c r="J23" s="36">
        <f t="shared" si="6"/>
        <v>24347.141916144548</v>
      </c>
      <c r="K23" s="36">
        <f t="shared" si="6"/>
        <v>24740.50391090105</v>
      </c>
      <c r="L23" s="36">
        <f t="shared" si="6"/>
        <v>-12292.239582032635</v>
      </c>
      <c r="M23" s="36">
        <f t="shared" si="6"/>
        <v>-12094.866300679794</v>
      </c>
      <c r="N23" s="36">
        <f t="shared" si="6"/>
        <v>-28028.12729142456</v>
      </c>
      <c r="O23" s="36">
        <f t="shared" si="6"/>
        <v>-38707.016958559609</v>
      </c>
    </row>
    <row r="24" spans="1:15">
      <c r="A24" s="28">
        <v>19</v>
      </c>
      <c r="B24" s="15" t="s">
        <v>36</v>
      </c>
      <c r="C24" s="3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>
      <c r="A25" s="28">
        <v>21</v>
      </c>
      <c r="B25" s="44" t="s">
        <v>37</v>
      </c>
      <c r="C25" s="45">
        <f>C23+C24</f>
        <v>285558.93833575636</v>
      </c>
      <c r="D25" s="46">
        <f>D23+D24</f>
        <v>11519.744152078907</v>
      </c>
      <c r="E25" s="46">
        <f t="shared" ref="E25:M25" si="7">E23+E24</f>
        <v>45882.886176538879</v>
      </c>
      <c r="F25" s="46">
        <f t="shared" si="7"/>
        <v>65338.140745631819</v>
      </c>
      <c r="G25" s="45">
        <f t="shared" si="7"/>
        <v>53341.44077454137</v>
      </c>
      <c r="H25" s="45">
        <f t="shared" si="7"/>
        <v>44161.411157082788</v>
      </c>
      <c r="I25" s="45">
        <f t="shared" si="7"/>
        <v>31372.521925607503</v>
      </c>
      <c r="J25" s="45">
        <f t="shared" si="7"/>
        <v>24347.141916144548</v>
      </c>
      <c r="K25" s="45">
        <f t="shared" si="7"/>
        <v>24740.50391090105</v>
      </c>
      <c r="L25" s="45">
        <f t="shared" si="7"/>
        <v>-12292.239582032635</v>
      </c>
      <c r="M25" s="45">
        <f t="shared" si="7"/>
        <v>-12094.866300679794</v>
      </c>
      <c r="N25" s="45">
        <f>N23+N24</f>
        <v>-28028.12729142456</v>
      </c>
      <c r="O25" s="45">
        <f>O23+O24</f>
        <v>-38707.016958559609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 Sarolta</dc:creator>
  <cp:lastModifiedBy>Marti Sarolta</cp:lastModifiedBy>
  <dcterms:created xsi:type="dcterms:W3CDTF">2025-03-27T13:34:57Z</dcterms:created>
  <dcterms:modified xsi:type="dcterms:W3CDTF">2025-03-28T06:23:44Z</dcterms:modified>
</cp:coreProperties>
</file>